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aeva\Documents\Передача 2018\Раскрытие информации 2018\"/>
    </mc:Choice>
  </mc:AlternateContent>
  <bookViews>
    <workbookView xWindow="480" yWindow="435" windowWidth="18195" windowHeight="10500"/>
  </bookViews>
  <sheets>
    <sheet name="сентябрь" sheetId="9" r:id="rId1"/>
  </sheets>
  <calcPr calcId="152511"/>
</workbook>
</file>

<file path=xl/calcChain.xml><?xml version="1.0" encoding="utf-8"?>
<calcChain xmlns="http://schemas.openxmlformats.org/spreadsheetml/2006/main">
  <c r="F56" i="9" l="1"/>
  <c r="E54" i="9"/>
  <c r="F52" i="9"/>
  <c r="G50" i="9"/>
  <c r="F50" i="9"/>
  <c r="E50" i="9"/>
  <c r="F48" i="9"/>
  <c r="D48" i="9"/>
  <c r="G46" i="9"/>
  <c r="F46" i="9"/>
  <c r="G45" i="9"/>
  <c r="F45" i="9"/>
  <c r="G44" i="9"/>
  <c r="F44" i="9"/>
  <c r="E44" i="9"/>
  <c r="G43" i="9"/>
  <c r="F43" i="9"/>
  <c r="E43" i="9"/>
  <c r="G42" i="9"/>
  <c r="F42" i="9"/>
  <c r="G41" i="9"/>
  <c r="F41" i="9"/>
  <c r="G40" i="9"/>
  <c r="F40" i="9"/>
  <c r="D40" i="9"/>
  <c r="G38" i="9"/>
  <c r="F38" i="9"/>
  <c r="G36" i="9"/>
  <c r="F36" i="9"/>
  <c r="D36" i="9"/>
  <c r="G34" i="9"/>
  <c r="F34" i="9"/>
  <c r="F33" i="9"/>
  <c r="G32" i="9"/>
  <c r="F32" i="9"/>
  <c r="G30" i="9"/>
  <c r="F30" i="9"/>
  <c r="G28" i="9"/>
  <c r="F28" i="9"/>
  <c r="G26" i="9"/>
  <c r="F26" i="9"/>
  <c r="G24" i="9"/>
  <c r="F24" i="9"/>
  <c r="G22" i="9"/>
  <c r="F22" i="9"/>
  <c r="F21" i="9"/>
  <c r="G20" i="9"/>
  <c r="F20" i="9"/>
  <c r="G18" i="9"/>
  <c r="F18" i="9"/>
  <c r="G16" i="9"/>
  <c r="F16" i="9"/>
  <c r="E16" i="9"/>
  <c r="D16" i="9"/>
  <c r="G15" i="9"/>
  <c r="F15" i="9"/>
  <c r="E15" i="9"/>
  <c r="D15" i="9"/>
  <c r="G14" i="9"/>
  <c r="F14" i="9"/>
  <c r="D14" i="9"/>
  <c r="H12" i="9"/>
  <c r="G12" i="9"/>
  <c r="F12" i="9"/>
  <c r="E12" i="9"/>
  <c r="D12" i="9"/>
  <c r="H8" i="9"/>
  <c r="G8" i="9"/>
  <c r="F8" i="9"/>
  <c r="E8" i="9"/>
  <c r="D8" i="9"/>
  <c r="G7" i="9"/>
  <c r="F7" i="9"/>
  <c r="E7" i="9"/>
  <c r="D7" i="9"/>
</calcChain>
</file>

<file path=xl/sharedStrings.xml><?xml version="1.0" encoding="utf-8"?>
<sst xmlns="http://schemas.openxmlformats.org/spreadsheetml/2006/main" count="91" uniqueCount="41">
  <si>
    <t>ВН</t>
  </si>
  <si>
    <t>СН2</t>
  </si>
  <si>
    <t>НН</t>
  </si>
  <si>
    <t>№
п/п</t>
  </si>
  <si>
    <t>Наименование
сетевой организации</t>
  </si>
  <si>
    <t>п р о ч и е</t>
  </si>
  <si>
    <t>Население</t>
  </si>
  <si>
    <t>мощность
МВт</t>
  </si>
  <si>
    <t>электроэнергия
МВт*ч</t>
  </si>
  <si>
    <t>Единица
измерения</t>
  </si>
  <si>
    <t>Тарифные группы и диапазон напряжения</t>
  </si>
  <si>
    <t>ОАО «Соломбальский ЦБК»</t>
  </si>
  <si>
    <t>ОАО «Архангельский морской торговый порт»</t>
  </si>
  <si>
    <t>ООО «Архангельское специализированное энергетическое предприятие»</t>
  </si>
  <si>
    <t>МП «Карпогорская коммунальная электросеть»</t>
  </si>
  <si>
    <t>ОАО «Архангельские электрические сети»</t>
  </si>
  <si>
    <t>ООО «Метэк»</t>
  </si>
  <si>
    <t>Филиал ОАО «Российские железные дороги» «Трансэнерго»</t>
  </si>
  <si>
    <t>электроэнергия
с шин станций
МВт*ч</t>
  </si>
  <si>
    <t>СН1</t>
  </si>
  <si>
    <t>ООО «Архсвет»</t>
  </si>
  <si>
    <t>Филиал ПАО «МРСК Северо-Запада» «Архэнерго»</t>
  </si>
  <si>
    <t>АО «ЦС «Звёздочка»</t>
  </si>
  <si>
    <r>
      <t xml:space="preserve">МУП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Arial Narrow"/>
        <family val="2"/>
        <charset val="204"/>
      </rPr>
      <t>Мирнинские городские электросети»</t>
    </r>
  </si>
  <si>
    <t>МУП «Электросетевое предприятие»
МО «Каргополь»</t>
  </si>
  <si>
    <t>МП  «Горэлектросеть»
МО «Няндомское»</t>
  </si>
  <si>
    <t>ОАО «Оборонэнерго»</t>
  </si>
  <si>
    <t>Филиал ПАО «ФСК ЕЭС»
МЭС Северо-Запада</t>
  </si>
  <si>
    <t>ИП Палкин П.А.</t>
  </si>
  <si>
    <t>ФКУ ИК-1 УФСИН России
по Архангельской области</t>
  </si>
  <si>
    <t>АО «Архангельский ЦБК»</t>
  </si>
  <si>
    <t>МУП «НЭСК»</t>
  </si>
  <si>
    <t>МУП «Горсвет»</t>
  </si>
  <si>
    <t>ООО «Архэнергия»</t>
  </si>
  <si>
    <t>ООО «Трансресурс»</t>
  </si>
  <si>
    <t>мощность
с шин станций
МВт</t>
  </si>
  <si>
    <t>АО «Энергосети АОЭК»</t>
  </si>
  <si>
    <t>ООО "Сельэнерго"</t>
  </si>
  <si>
    <t>ООО «Поморэнерго»</t>
  </si>
  <si>
    <t>ФКУ ОИУ ОУХД-2 УФСИН России
по Архангельской области</t>
  </si>
  <si>
    <t>Объёмы фактического полезного отпуска электроэнергии и мощности
по тарифным группам в разрезе территориальных сетевых организаций по уровням напряжения 
за сентябрь 2018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</si>
</sst>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Fill="1"/>
    <xf numFmtId="0" fontId="5" fillId="0" borderId="4" xfId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/>
    <xf numFmtId="0" fontId="5" fillId="0" borderId="2" xfId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65" fontId="3" fillId="0" borderId="17" xfId="0" applyNumberFormat="1" applyFont="1" applyFill="1" applyBorder="1" applyAlignment="1">
      <alignment horizontal="center" vertical="center"/>
    </xf>
    <xf numFmtId="165" fontId="3" fillId="0" borderId="19" xfId="0" applyNumberFormat="1" applyFont="1" applyBorder="1" applyAlignment="1">
      <alignment horizontal="center" vertical="center"/>
    </xf>
    <xf numFmtId="165" fontId="3" fillId="0" borderId="21" xfId="0" applyNumberFormat="1" applyFont="1" applyFill="1" applyBorder="1" applyAlignment="1">
      <alignment horizontal="center" vertical="center"/>
    </xf>
    <xf numFmtId="165" fontId="3" fillId="0" borderId="12" xfId="0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3" fillId="0" borderId="11" xfId="0" applyFont="1" applyBorder="1" applyAlignment="1"/>
    <xf numFmtId="0" fontId="3" fillId="0" borderId="13" xfId="0" applyFont="1" applyBorder="1" applyAlignment="1"/>
    <xf numFmtId="2" fontId="3" fillId="0" borderId="9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14" xfId="0" applyFont="1" applyBorder="1" applyAlignment="1"/>
    <xf numFmtId="4" fontId="4" fillId="0" borderId="9" xfId="1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23" xfId="1" applyFont="1" applyFill="1" applyBorder="1" applyAlignment="1">
      <alignment horizontal="center" vertical="center"/>
    </xf>
    <xf numFmtId="0" fontId="4" fillId="0" borderId="2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Процентный 2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zoomScale="80" zoomScaleNormal="80" workbookViewId="0">
      <selection activeCell="M13" sqref="M13"/>
    </sheetView>
  </sheetViews>
  <sheetFormatPr defaultRowHeight="16.5" x14ac:dyDescent="0.3"/>
  <cols>
    <col min="1" max="1" width="4.85546875" style="1" customWidth="1"/>
    <col min="2" max="2" width="31.7109375" style="1" customWidth="1"/>
    <col min="3" max="3" width="13.7109375" style="1" customWidth="1"/>
    <col min="4" max="7" width="10.7109375" style="12" customWidth="1"/>
    <col min="8" max="8" width="11.7109375" style="12" customWidth="1"/>
    <col min="9" max="9" width="11" style="1" customWidth="1"/>
    <col min="10" max="16384" width="9.140625" style="1"/>
  </cols>
  <sheetData>
    <row r="1" spans="1:9" ht="70.5" customHeight="1" thickBot="1" x14ac:dyDescent="0.35">
      <c r="A1" s="20" t="s">
        <v>40</v>
      </c>
      <c r="B1" s="20"/>
      <c r="C1" s="20"/>
      <c r="D1" s="20"/>
      <c r="E1" s="20"/>
      <c r="F1" s="20"/>
      <c r="G1" s="20"/>
      <c r="H1" s="20"/>
    </row>
    <row r="2" spans="1:9" ht="15" customHeight="1" x14ac:dyDescent="0.3">
      <c r="A2" s="21" t="s">
        <v>3</v>
      </c>
      <c r="B2" s="24" t="s">
        <v>4</v>
      </c>
      <c r="C2" s="27" t="s">
        <v>9</v>
      </c>
      <c r="D2" s="28" t="s">
        <v>10</v>
      </c>
      <c r="E2" s="29"/>
      <c r="F2" s="29"/>
      <c r="G2" s="29"/>
      <c r="H2" s="30"/>
    </row>
    <row r="3" spans="1:9" ht="15" customHeight="1" x14ac:dyDescent="0.3">
      <c r="A3" s="22"/>
      <c r="B3" s="25"/>
      <c r="C3" s="25"/>
      <c r="D3" s="31" t="s">
        <v>5</v>
      </c>
      <c r="E3" s="32"/>
      <c r="F3" s="32"/>
      <c r="G3" s="32"/>
      <c r="H3" s="33" t="s">
        <v>6</v>
      </c>
    </row>
    <row r="4" spans="1:9" ht="15" customHeight="1" thickBot="1" x14ac:dyDescent="0.35">
      <c r="A4" s="23"/>
      <c r="B4" s="26"/>
      <c r="C4" s="26"/>
      <c r="D4" s="13" t="s">
        <v>0</v>
      </c>
      <c r="E4" s="13" t="s">
        <v>19</v>
      </c>
      <c r="F4" s="13" t="s">
        <v>1</v>
      </c>
      <c r="G4" s="13" t="s">
        <v>2</v>
      </c>
      <c r="H4" s="34"/>
    </row>
    <row r="5" spans="1:9" ht="35.1" customHeight="1" x14ac:dyDescent="0.3">
      <c r="A5" s="35">
        <v>1</v>
      </c>
      <c r="B5" s="38" t="s">
        <v>21</v>
      </c>
      <c r="C5" s="8" t="s">
        <v>35</v>
      </c>
      <c r="D5" s="7">
        <v>0.47499999999999998</v>
      </c>
      <c r="E5" s="7"/>
      <c r="F5" s="7"/>
      <c r="G5" s="7"/>
      <c r="H5" s="14"/>
    </row>
    <row r="6" spans="1:9" ht="33.75" customHeight="1" x14ac:dyDescent="0.3">
      <c r="A6" s="36"/>
      <c r="B6" s="39"/>
      <c r="C6" s="10" t="s">
        <v>18</v>
      </c>
      <c r="D6" s="11">
        <v>0</v>
      </c>
      <c r="E6" s="11"/>
      <c r="F6" s="11"/>
      <c r="G6" s="11"/>
      <c r="H6" s="17"/>
    </row>
    <row r="7" spans="1:9" ht="26.25" customHeight="1" x14ac:dyDescent="0.3">
      <c r="A7" s="36"/>
      <c r="B7" s="39"/>
      <c r="C7" s="8" t="s">
        <v>7</v>
      </c>
      <c r="D7" s="7">
        <f>0.421</f>
        <v>0.42099999999999999</v>
      </c>
      <c r="E7" s="7">
        <f>0.308</f>
        <v>0.308</v>
      </c>
      <c r="F7" s="7">
        <f>3.791</f>
        <v>3.7909999999999999</v>
      </c>
      <c r="G7" s="7">
        <f>0.87</f>
        <v>0.87</v>
      </c>
      <c r="H7" s="14"/>
    </row>
    <row r="8" spans="1:9" ht="26.25" customHeight="1" thickBot="1" x14ac:dyDescent="0.35">
      <c r="A8" s="37"/>
      <c r="B8" s="40"/>
      <c r="C8" s="18" t="s">
        <v>8</v>
      </c>
      <c r="D8" s="9">
        <f>262.463+385.367</f>
        <v>647.83000000000004</v>
      </c>
      <c r="E8" s="9">
        <f>148.466+154.877</f>
        <v>303.34300000000002</v>
      </c>
      <c r="F8" s="9">
        <f>2162.607+8426.719</f>
        <v>10589.325999999999</v>
      </c>
      <c r="G8" s="9">
        <f>472.195+8094.862</f>
        <v>8567.0570000000007</v>
      </c>
      <c r="H8" s="15">
        <f>23250.543+30129.648</f>
        <v>53380.191000000006</v>
      </c>
      <c r="I8" s="4"/>
    </row>
    <row r="9" spans="1:9" ht="26.25" customHeight="1" thickTop="1" x14ac:dyDescent="0.3">
      <c r="A9" s="43">
        <v>2</v>
      </c>
      <c r="B9" s="42" t="s">
        <v>27</v>
      </c>
      <c r="C9" s="2" t="s">
        <v>7</v>
      </c>
      <c r="D9" s="3">
        <v>7.1360000000000001</v>
      </c>
      <c r="E9" s="3"/>
      <c r="F9" s="3"/>
      <c r="G9" s="3"/>
      <c r="H9" s="16"/>
      <c r="I9" s="4"/>
    </row>
    <row r="10" spans="1:9" ht="26.25" customHeight="1" thickBot="1" x14ac:dyDescent="0.35">
      <c r="A10" s="44"/>
      <c r="B10" s="40"/>
      <c r="C10" s="5" t="s">
        <v>8</v>
      </c>
      <c r="D10" s="6">
        <v>3352.297</v>
      </c>
      <c r="E10" s="6"/>
      <c r="F10" s="6"/>
      <c r="G10" s="6"/>
      <c r="H10" s="15"/>
      <c r="I10" s="4"/>
    </row>
    <row r="11" spans="1:9" ht="26.25" customHeight="1" thickTop="1" x14ac:dyDescent="0.3">
      <c r="A11" s="41">
        <v>3</v>
      </c>
      <c r="B11" s="42" t="s">
        <v>26</v>
      </c>
      <c r="C11" s="2" t="s">
        <v>7</v>
      </c>
      <c r="D11" s="3">
        <v>4.0000000000000001E-3</v>
      </c>
      <c r="E11" s="3">
        <v>7.0000000000000001E-3</v>
      </c>
      <c r="F11" s="3">
        <v>0.22900000000000001</v>
      </c>
      <c r="G11" s="3">
        <v>1.6E-2</v>
      </c>
      <c r="H11" s="16"/>
      <c r="I11" s="4"/>
    </row>
    <row r="12" spans="1:9" ht="26.25" customHeight="1" thickBot="1" x14ac:dyDescent="0.35">
      <c r="A12" s="37"/>
      <c r="B12" s="40"/>
      <c r="C12" s="5" t="s">
        <v>8</v>
      </c>
      <c r="D12" s="6">
        <f>2.843+78.933</f>
        <v>81.77600000000001</v>
      </c>
      <c r="E12" s="6">
        <f>1.152+207.082</f>
        <v>208.23399999999998</v>
      </c>
      <c r="F12" s="6">
        <f>136.534+1022.435</f>
        <v>1158.9690000000001</v>
      </c>
      <c r="G12" s="6">
        <f>10.673+126.013</f>
        <v>136.68600000000001</v>
      </c>
      <c r="H12" s="15">
        <f>889.954</f>
        <v>889.95399999999995</v>
      </c>
      <c r="I12" s="4"/>
    </row>
    <row r="13" spans="1:9" ht="24.95" customHeight="1" thickTop="1" x14ac:dyDescent="0.3">
      <c r="A13" s="35">
        <v>4</v>
      </c>
      <c r="B13" s="38" t="s">
        <v>13</v>
      </c>
      <c r="C13" s="2" t="s">
        <v>7</v>
      </c>
      <c r="D13" s="3">
        <v>7.8E-2</v>
      </c>
      <c r="E13" s="3"/>
      <c r="F13" s="3">
        <v>4.7859999999999996</v>
      </c>
      <c r="G13" s="3">
        <v>1.2949999999999999</v>
      </c>
      <c r="H13" s="16"/>
      <c r="I13" s="4"/>
    </row>
    <row r="14" spans="1:9" ht="24.95" customHeight="1" thickBot="1" x14ac:dyDescent="0.35">
      <c r="A14" s="37"/>
      <c r="B14" s="40"/>
      <c r="C14" s="5" t="s">
        <v>8</v>
      </c>
      <c r="D14" s="9">
        <f>43.589+4.308</f>
        <v>47.896999999999998</v>
      </c>
      <c r="E14" s="9">
        <v>7.8540000000000001</v>
      </c>
      <c r="F14" s="9">
        <f>2813.084+2047.155</f>
        <v>4860.2389999999996</v>
      </c>
      <c r="G14" s="9">
        <f>750.052+2000.236</f>
        <v>2750.288</v>
      </c>
      <c r="H14" s="15">
        <v>11227.325000000001</v>
      </c>
    </row>
    <row r="15" spans="1:9" ht="24.95" customHeight="1" thickTop="1" x14ac:dyDescent="0.3">
      <c r="A15" s="41">
        <v>5</v>
      </c>
      <c r="B15" s="42" t="s">
        <v>17</v>
      </c>
      <c r="C15" s="8" t="s">
        <v>7</v>
      </c>
      <c r="D15" s="3">
        <f>0.109</f>
        <v>0.109</v>
      </c>
      <c r="E15" s="3">
        <f>0.004</f>
        <v>4.0000000000000001E-3</v>
      </c>
      <c r="F15" s="3">
        <f>0.245</f>
        <v>0.245</v>
      </c>
      <c r="G15" s="3">
        <f>0.082</f>
        <v>8.2000000000000003E-2</v>
      </c>
      <c r="H15" s="16"/>
    </row>
    <row r="16" spans="1:9" ht="24.95" customHeight="1" thickBot="1" x14ac:dyDescent="0.35">
      <c r="A16" s="37"/>
      <c r="B16" s="40"/>
      <c r="C16" s="5" t="s">
        <v>8</v>
      </c>
      <c r="D16" s="6">
        <f>78.182+2.323</f>
        <v>80.504999999999995</v>
      </c>
      <c r="E16" s="6">
        <f>2.91+32.76</f>
        <v>35.67</v>
      </c>
      <c r="F16" s="6">
        <f>142.617+433.72</f>
        <v>576.33699999999999</v>
      </c>
      <c r="G16" s="6">
        <f>58.714+462.212</f>
        <v>520.92599999999993</v>
      </c>
      <c r="H16" s="15">
        <v>2023.979</v>
      </c>
    </row>
    <row r="17" spans="1:8" ht="24.95" customHeight="1" thickTop="1" x14ac:dyDescent="0.3">
      <c r="A17" s="43">
        <v>6</v>
      </c>
      <c r="B17" s="42" t="s">
        <v>36</v>
      </c>
      <c r="C17" s="2" t="s">
        <v>7</v>
      </c>
      <c r="D17" s="3"/>
      <c r="E17" s="3"/>
      <c r="F17" s="3">
        <v>2.1000000000000001E-2</v>
      </c>
      <c r="G17" s="3">
        <v>3.5000000000000003E-2</v>
      </c>
      <c r="H17" s="16"/>
    </row>
    <row r="18" spans="1:8" ht="24.95" customHeight="1" thickBot="1" x14ac:dyDescent="0.35">
      <c r="A18" s="44"/>
      <c r="B18" s="40"/>
      <c r="C18" s="5" t="s">
        <v>8</v>
      </c>
      <c r="D18" s="6"/>
      <c r="E18" s="7"/>
      <c r="F18" s="6">
        <f>13.479+349.3</f>
        <v>362.779</v>
      </c>
      <c r="G18" s="6">
        <f>20.528+375.904</f>
        <v>396.43200000000002</v>
      </c>
      <c r="H18" s="15">
        <v>1367.7729999999999</v>
      </c>
    </row>
    <row r="19" spans="1:8" ht="24.95" customHeight="1" thickTop="1" x14ac:dyDescent="0.3">
      <c r="A19" s="43">
        <v>7</v>
      </c>
      <c r="B19" s="45" t="s">
        <v>23</v>
      </c>
      <c r="C19" s="2" t="s">
        <v>7</v>
      </c>
      <c r="D19" s="3"/>
      <c r="E19" s="3"/>
      <c r="F19" s="3">
        <v>0.129</v>
      </c>
      <c r="G19" s="3">
        <v>1.7999999999999999E-2</v>
      </c>
      <c r="H19" s="16"/>
    </row>
    <row r="20" spans="1:8" ht="24.95" customHeight="1" thickBot="1" x14ac:dyDescent="0.35">
      <c r="A20" s="44"/>
      <c r="B20" s="46"/>
      <c r="C20" s="5" t="s">
        <v>8</v>
      </c>
      <c r="D20" s="6"/>
      <c r="E20" s="7"/>
      <c r="F20" s="6">
        <f>72.387+478.288</f>
        <v>550.67499999999995</v>
      </c>
      <c r="G20" s="6">
        <f>11.9+437.295</f>
        <v>449.19499999999999</v>
      </c>
      <c r="H20" s="15">
        <v>1235.146</v>
      </c>
    </row>
    <row r="21" spans="1:8" ht="26.25" customHeight="1" thickTop="1" x14ac:dyDescent="0.3">
      <c r="A21" s="47">
        <v>8</v>
      </c>
      <c r="B21" s="48" t="s">
        <v>25</v>
      </c>
      <c r="C21" s="2" t="s">
        <v>7</v>
      </c>
      <c r="D21" s="3"/>
      <c r="E21" s="3"/>
      <c r="F21" s="3">
        <f>0.498</f>
        <v>0.498</v>
      </c>
      <c r="G21" s="3">
        <v>3.5999999999999997E-2</v>
      </c>
      <c r="H21" s="16"/>
    </row>
    <row r="22" spans="1:8" ht="26.25" thickBot="1" x14ac:dyDescent="0.35">
      <c r="A22" s="37"/>
      <c r="B22" s="40"/>
      <c r="C22" s="5" t="s">
        <v>8</v>
      </c>
      <c r="D22" s="6"/>
      <c r="E22" s="6"/>
      <c r="F22" s="6">
        <f>304.965+541.322</f>
        <v>846.28700000000003</v>
      </c>
      <c r="G22" s="6">
        <f>17.913+140.127</f>
        <v>158.04000000000002</v>
      </c>
      <c r="H22" s="15">
        <v>1831.394</v>
      </c>
    </row>
    <row r="23" spans="1:8" ht="26.25" customHeight="1" thickTop="1" x14ac:dyDescent="0.3">
      <c r="A23" s="35">
        <v>9</v>
      </c>
      <c r="B23" s="45" t="s">
        <v>15</v>
      </c>
      <c r="C23" s="8" t="s">
        <v>7</v>
      </c>
      <c r="D23" s="7"/>
      <c r="E23" s="7"/>
      <c r="F23" s="7">
        <v>0.35699999999999998</v>
      </c>
      <c r="G23" s="7">
        <v>0.24</v>
      </c>
      <c r="H23" s="14"/>
    </row>
    <row r="24" spans="1:8" ht="26.25" thickBot="1" x14ac:dyDescent="0.35">
      <c r="A24" s="37"/>
      <c r="B24" s="46"/>
      <c r="C24" s="5" t="s">
        <v>8</v>
      </c>
      <c r="D24" s="6"/>
      <c r="E24" s="6"/>
      <c r="F24" s="6">
        <f>130.52+357.543</f>
        <v>488.06299999999999</v>
      </c>
      <c r="G24" s="6">
        <f>127.782+514.665</f>
        <v>642.447</v>
      </c>
      <c r="H24" s="15">
        <v>3305.933</v>
      </c>
    </row>
    <row r="25" spans="1:8" ht="26.25" customHeight="1" thickTop="1" x14ac:dyDescent="0.3">
      <c r="A25" s="41">
        <v>10</v>
      </c>
      <c r="B25" s="45" t="s">
        <v>31</v>
      </c>
      <c r="C25" s="2" t="s">
        <v>7</v>
      </c>
      <c r="D25" s="3"/>
      <c r="E25" s="3"/>
      <c r="F25" s="3">
        <v>0.307</v>
      </c>
      <c r="G25" s="3">
        <v>2.7E-2</v>
      </c>
      <c r="H25" s="16"/>
    </row>
    <row r="26" spans="1:8" ht="26.25" thickBot="1" x14ac:dyDescent="0.35">
      <c r="A26" s="37"/>
      <c r="B26" s="46"/>
      <c r="C26" s="5" t="s">
        <v>8</v>
      </c>
      <c r="D26" s="6"/>
      <c r="E26" s="6"/>
      <c r="F26" s="7">
        <f>164.383+200.908</f>
        <v>365.291</v>
      </c>
      <c r="G26" s="7">
        <f>15.116+46.143</f>
        <v>61.259</v>
      </c>
      <c r="H26" s="15">
        <v>2081.5340000000001</v>
      </c>
    </row>
    <row r="27" spans="1:8" ht="26.25" customHeight="1" thickTop="1" x14ac:dyDescent="0.3">
      <c r="A27" s="41">
        <v>11</v>
      </c>
      <c r="B27" s="42" t="s">
        <v>14</v>
      </c>
      <c r="C27" s="2" t="s">
        <v>7</v>
      </c>
      <c r="D27" s="3"/>
      <c r="E27" s="3"/>
      <c r="F27" s="3">
        <v>2E-3</v>
      </c>
      <c r="G27" s="3">
        <v>1.6E-2</v>
      </c>
      <c r="H27" s="16"/>
    </row>
    <row r="28" spans="1:8" ht="26.25" thickBot="1" x14ac:dyDescent="0.35">
      <c r="A28" s="37"/>
      <c r="B28" s="40"/>
      <c r="C28" s="5" t="s">
        <v>8</v>
      </c>
      <c r="D28" s="6"/>
      <c r="E28" s="6"/>
      <c r="F28" s="6">
        <f>1.351+108.568</f>
        <v>109.919</v>
      </c>
      <c r="G28" s="6">
        <f>9.322+119.095</f>
        <v>128.417</v>
      </c>
      <c r="H28" s="15">
        <v>815.00300000000004</v>
      </c>
    </row>
    <row r="29" spans="1:8" ht="26.25" customHeight="1" thickTop="1" x14ac:dyDescent="0.3">
      <c r="A29" s="35">
        <v>12</v>
      </c>
      <c r="B29" s="45" t="s">
        <v>37</v>
      </c>
      <c r="C29" s="2" t="s">
        <v>7</v>
      </c>
      <c r="D29" s="3"/>
      <c r="E29" s="3"/>
      <c r="F29" s="3">
        <v>2.0259999999999998</v>
      </c>
      <c r="G29" s="3">
        <v>2.5000000000000001E-2</v>
      </c>
      <c r="H29" s="16"/>
    </row>
    <row r="30" spans="1:8" ht="26.25" thickBot="1" x14ac:dyDescent="0.35">
      <c r="A30" s="37"/>
      <c r="B30" s="46"/>
      <c r="C30" s="5" t="s">
        <v>8</v>
      </c>
      <c r="D30" s="6"/>
      <c r="E30" s="6"/>
      <c r="F30" s="6">
        <f>1001.019+304.612</f>
        <v>1305.6310000000001</v>
      </c>
      <c r="G30" s="6">
        <f>13.064+201.774</f>
        <v>214.83799999999999</v>
      </c>
      <c r="H30" s="15">
        <v>671.52700000000004</v>
      </c>
    </row>
    <row r="31" spans="1:8" ht="26.25" customHeight="1" thickTop="1" x14ac:dyDescent="0.3">
      <c r="A31" s="41">
        <v>13</v>
      </c>
      <c r="B31" s="45" t="s">
        <v>32</v>
      </c>
      <c r="C31" s="2" t="s">
        <v>7</v>
      </c>
      <c r="D31" s="3"/>
      <c r="E31" s="3"/>
      <c r="F31" s="3">
        <v>0.35699999999999998</v>
      </c>
      <c r="G31" s="3">
        <v>0.182</v>
      </c>
      <c r="H31" s="16"/>
    </row>
    <row r="32" spans="1:8" ht="26.25" thickBot="1" x14ac:dyDescent="0.35">
      <c r="A32" s="37"/>
      <c r="B32" s="46"/>
      <c r="C32" s="5" t="s">
        <v>8</v>
      </c>
      <c r="D32" s="6"/>
      <c r="E32" s="6"/>
      <c r="F32" s="6">
        <f>243.138+67.179</f>
        <v>310.31700000000001</v>
      </c>
      <c r="G32" s="6">
        <f>100.444+73.425</f>
        <v>173.869</v>
      </c>
      <c r="H32" s="15">
        <v>2174.0819999999999</v>
      </c>
    </row>
    <row r="33" spans="1:8" ht="26.25" customHeight="1" thickTop="1" x14ac:dyDescent="0.3">
      <c r="A33" s="41">
        <v>14</v>
      </c>
      <c r="B33" s="42" t="s">
        <v>34</v>
      </c>
      <c r="C33" s="2" t="s">
        <v>7</v>
      </c>
      <c r="D33" s="3"/>
      <c r="E33" s="3"/>
      <c r="F33" s="3">
        <f>1.817</f>
        <v>1.8169999999999999</v>
      </c>
      <c r="G33" s="3">
        <v>0.34599999999999997</v>
      </c>
      <c r="H33" s="16"/>
    </row>
    <row r="34" spans="1:8" ht="26.25" thickBot="1" x14ac:dyDescent="0.35">
      <c r="A34" s="37"/>
      <c r="B34" s="49"/>
      <c r="C34" s="5" t="s">
        <v>8</v>
      </c>
      <c r="D34" s="6"/>
      <c r="E34" s="6">
        <v>16.16</v>
      </c>
      <c r="F34" s="9">
        <f>1125.533+1637.7</f>
        <v>2763.2330000000002</v>
      </c>
      <c r="G34" s="9">
        <f>176.378+332.251</f>
        <v>508.62899999999996</v>
      </c>
      <c r="H34" s="15">
        <v>1130.5809999999999</v>
      </c>
    </row>
    <row r="35" spans="1:8" ht="26.25" customHeight="1" thickTop="1" x14ac:dyDescent="0.3">
      <c r="A35" s="35">
        <v>15</v>
      </c>
      <c r="B35" s="38" t="s">
        <v>38</v>
      </c>
      <c r="C35" s="2" t="s">
        <v>7</v>
      </c>
      <c r="D35" s="3">
        <v>0.39100000000000001</v>
      </c>
      <c r="E35" s="3"/>
      <c r="F35" s="3">
        <v>0.10199999999999999</v>
      </c>
      <c r="G35" s="3">
        <v>4.5999999999999999E-2</v>
      </c>
      <c r="H35" s="16"/>
    </row>
    <row r="36" spans="1:8" ht="26.25" thickBot="1" x14ac:dyDescent="0.35">
      <c r="A36" s="37"/>
      <c r="B36" s="40"/>
      <c r="C36" s="5" t="s">
        <v>8</v>
      </c>
      <c r="D36" s="6">
        <f>159.567+51.465</f>
        <v>211.03200000000001</v>
      </c>
      <c r="E36" s="6"/>
      <c r="F36" s="6">
        <f>65.008+132.401</f>
        <v>197.40899999999999</v>
      </c>
      <c r="G36" s="6">
        <f>24.498+22.272</f>
        <v>46.769999999999996</v>
      </c>
      <c r="H36" s="15">
        <v>78.097999999999999</v>
      </c>
    </row>
    <row r="37" spans="1:8" ht="26.25" customHeight="1" thickTop="1" x14ac:dyDescent="0.3">
      <c r="A37" s="41">
        <v>16</v>
      </c>
      <c r="B37" s="48" t="s">
        <v>24</v>
      </c>
      <c r="C37" s="2" t="s">
        <v>7</v>
      </c>
      <c r="D37" s="3"/>
      <c r="E37" s="3"/>
      <c r="F37" s="3">
        <v>2.1000000000000001E-2</v>
      </c>
      <c r="G37" s="3">
        <v>3.0000000000000001E-3</v>
      </c>
      <c r="H37" s="16"/>
    </row>
    <row r="38" spans="1:8" ht="26.25" thickBot="1" x14ac:dyDescent="0.35">
      <c r="A38" s="37"/>
      <c r="B38" s="40"/>
      <c r="C38" s="5" t="s">
        <v>8</v>
      </c>
      <c r="D38" s="6"/>
      <c r="E38" s="6"/>
      <c r="F38" s="6">
        <f>12.262+149.499</f>
        <v>161.761</v>
      </c>
      <c r="G38" s="6">
        <f>2.023+140.971</f>
        <v>142.994</v>
      </c>
      <c r="H38" s="15">
        <v>648.59299999999996</v>
      </c>
    </row>
    <row r="39" spans="1:8" ht="26.25" customHeight="1" thickTop="1" x14ac:dyDescent="0.3">
      <c r="A39" s="43">
        <v>17</v>
      </c>
      <c r="B39" s="42" t="s">
        <v>22</v>
      </c>
      <c r="C39" s="2" t="s">
        <v>7</v>
      </c>
      <c r="D39" s="3">
        <v>0.89300000000000002</v>
      </c>
      <c r="E39" s="3"/>
      <c r="F39" s="3">
        <v>0.42799999999999999</v>
      </c>
      <c r="G39" s="3">
        <v>1.4E-2</v>
      </c>
      <c r="H39" s="16"/>
    </row>
    <row r="40" spans="1:8" ht="26.25" thickBot="1" x14ac:dyDescent="0.35">
      <c r="A40" s="44"/>
      <c r="B40" s="40"/>
      <c r="C40" s="5" t="s">
        <v>8</v>
      </c>
      <c r="D40" s="6">
        <f>394.464+1.4</f>
        <v>395.86399999999998</v>
      </c>
      <c r="E40" s="6"/>
      <c r="F40" s="6">
        <f>135.549+78.954</f>
        <v>214.50299999999999</v>
      </c>
      <c r="G40" s="6">
        <f>8.732+150.222</f>
        <v>158.95400000000001</v>
      </c>
      <c r="H40" s="15">
        <v>55.219000000000001</v>
      </c>
    </row>
    <row r="41" spans="1:8" ht="26.25" customHeight="1" thickTop="1" x14ac:dyDescent="0.3">
      <c r="A41" s="43">
        <v>18</v>
      </c>
      <c r="B41" s="42" t="s">
        <v>16</v>
      </c>
      <c r="C41" s="2" t="s">
        <v>7</v>
      </c>
      <c r="D41" s="3"/>
      <c r="E41" s="3"/>
      <c r="F41" s="3">
        <f>0.05</f>
        <v>0.05</v>
      </c>
      <c r="G41" s="3">
        <f>0.025</f>
        <v>2.5000000000000001E-2</v>
      </c>
      <c r="H41" s="16"/>
    </row>
    <row r="42" spans="1:8" ht="26.25" thickBot="1" x14ac:dyDescent="0.35">
      <c r="A42" s="44"/>
      <c r="B42" s="40"/>
      <c r="C42" s="5" t="s">
        <v>8</v>
      </c>
      <c r="D42" s="6"/>
      <c r="E42" s="6"/>
      <c r="F42" s="6">
        <f>32.069+654.342</f>
        <v>686.41099999999994</v>
      </c>
      <c r="G42" s="6">
        <f>13.753+97.857</f>
        <v>111.61</v>
      </c>
      <c r="H42" s="15">
        <v>343.745</v>
      </c>
    </row>
    <row r="43" spans="1:8" ht="26.25" customHeight="1" thickTop="1" x14ac:dyDescent="0.3">
      <c r="A43" s="43">
        <v>19</v>
      </c>
      <c r="B43" s="42" t="s">
        <v>20</v>
      </c>
      <c r="C43" s="2" t="s">
        <v>7</v>
      </c>
      <c r="D43" s="3"/>
      <c r="E43" s="3">
        <f>0.15</f>
        <v>0.15</v>
      </c>
      <c r="F43" s="3">
        <f>0.08</f>
        <v>0.08</v>
      </c>
      <c r="G43" s="3">
        <f>0.155</f>
        <v>0.155</v>
      </c>
      <c r="H43" s="16"/>
    </row>
    <row r="44" spans="1:8" ht="26.25" thickBot="1" x14ac:dyDescent="0.35">
      <c r="A44" s="44"/>
      <c r="B44" s="40"/>
      <c r="C44" s="5" t="s">
        <v>8</v>
      </c>
      <c r="D44" s="6"/>
      <c r="E44" s="6">
        <f>99.819+19.577</f>
        <v>119.396</v>
      </c>
      <c r="F44" s="6">
        <f>44.07+166.447</f>
        <v>210.517</v>
      </c>
      <c r="G44" s="6">
        <f>104.277+69.768</f>
        <v>174.04500000000002</v>
      </c>
      <c r="H44" s="15">
        <v>273.46800000000002</v>
      </c>
    </row>
    <row r="45" spans="1:8" ht="26.25" customHeight="1" thickTop="1" x14ac:dyDescent="0.3">
      <c r="A45" s="43">
        <v>20</v>
      </c>
      <c r="B45" s="42" t="s">
        <v>33</v>
      </c>
      <c r="C45" s="2" t="s">
        <v>7</v>
      </c>
      <c r="D45" s="3"/>
      <c r="E45" s="3"/>
      <c r="F45" s="3">
        <f>0.003</f>
        <v>3.0000000000000001E-3</v>
      </c>
      <c r="G45" s="3">
        <f>0.004</f>
        <v>4.0000000000000001E-3</v>
      </c>
      <c r="H45" s="16"/>
    </row>
    <row r="46" spans="1:8" ht="26.25" thickBot="1" x14ac:dyDescent="0.35">
      <c r="A46" s="44"/>
      <c r="B46" s="40"/>
      <c r="C46" s="5" t="s">
        <v>8</v>
      </c>
      <c r="D46" s="6"/>
      <c r="E46" s="6"/>
      <c r="F46" s="6">
        <f>1.992+34.804</f>
        <v>36.795999999999999</v>
      </c>
      <c r="G46" s="6">
        <f>3.013+3.574</f>
        <v>6.5869999999999997</v>
      </c>
      <c r="H46" s="15">
        <v>11.917999999999999</v>
      </c>
    </row>
    <row r="47" spans="1:8" ht="26.25" customHeight="1" thickTop="1" x14ac:dyDescent="0.3">
      <c r="A47" s="43">
        <v>21</v>
      </c>
      <c r="B47" s="45" t="s">
        <v>30</v>
      </c>
      <c r="C47" s="2" t="s">
        <v>7</v>
      </c>
      <c r="D47" s="3">
        <v>9.6000000000000002E-2</v>
      </c>
      <c r="E47" s="3"/>
      <c r="F47" s="3">
        <v>0.129</v>
      </c>
      <c r="G47" s="3"/>
      <c r="H47" s="16"/>
    </row>
    <row r="48" spans="1:8" ht="26.25" thickBot="1" x14ac:dyDescent="0.35">
      <c r="A48" s="44"/>
      <c r="B48" s="46"/>
      <c r="C48" s="5" t="s">
        <v>8</v>
      </c>
      <c r="D48" s="6">
        <f>39.225</f>
        <v>39.225000000000001</v>
      </c>
      <c r="E48" s="6"/>
      <c r="F48" s="6">
        <f>73.105+112.72</f>
        <v>185.82499999999999</v>
      </c>
      <c r="G48" s="6">
        <v>1.0999999999999999E-2</v>
      </c>
      <c r="H48" s="15">
        <v>0.154</v>
      </c>
    </row>
    <row r="49" spans="1:8" ht="26.25" customHeight="1" thickTop="1" x14ac:dyDescent="0.3">
      <c r="A49" s="43">
        <v>22</v>
      </c>
      <c r="B49" s="42" t="s">
        <v>29</v>
      </c>
      <c r="C49" s="2" t="s">
        <v>7</v>
      </c>
      <c r="D49" s="3"/>
      <c r="E49" s="3"/>
      <c r="F49" s="3"/>
      <c r="G49" s="3"/>
      <c r="H49" s="16"/>
    </row>
    <row r="50" spans="1:8" ht="26.25" thickBot="1" x14ac:dyDescent="0.35">
      <c r="A50" s="44"/>
      <c r="B50" s="40"/>
      <c r="C50" s="5" t="s">
        <v>8</v>
      </c>
      <c r="D50" s="6"/>
      <c r="E50" s="6">
        <f>8.462</f>
        <v>8.4619999999999997</v>
      </c>
      <c r="F50" s="6">
        <f>555.147</f>
        <v>555.14700000000005</v>
      </c>
      <c r="G50" s="6">
        <f>475.531</f>
        <v>475.53100000000001</v>
      </c>
      <c r="H50" s="15">
        <v>684.67700000000002</v>
      </c>
    </row>
    <row r="51" spans="1:8" ht="26.25" customHeight="1" thickTop="1" x14ac:dyDescent="0.3">
      <c r="A51" s="43">
        <v>23</v>
      </c>
      <c r="B51" s="42" t="s">
        <v>39</v>
      </c>
      <c r="C51" s="2" t="s">
        <v>7</v>
      </c>
      <c r="D51" s="3"/>
      <c r="E51" s="3"/>
      <c r="F51" s="3">
        <v>0.26300000000000001</v>
      </c>
      <c r="G51" s="3"/>
      <c r="H51" s="16"/>
    </row>
    <row r="52" spans="1:8" ht="26.25" thickBot="1" x14ac:dyDescent="0.35">
      <c r="A52" s="44"/>
      <c r="B52" s="40"/>
      <c r="C52" s="5" t="s">
        <v>8</v>
      </c>
      <c r="D52" s="6">
        <v>6.4790000000000001</v>
      </c>
      <c r="E52" s="6"/>
      <c r="F52" s="6">
        <f>189.405+6.36</f>
        <v>195.76500000000001</v>
      </c>
      <c r="G52" s="6">
        <v>0.35199999999999998</v>
      </c>
      <c r="H52" s="15"/>
    </row>
    <row r="53" spans="1:8" ht="26.25" customHeight="1" thickTop="1" x14ac:dyDescent="0.3">
      <c r="A53" s="43">
        <v>24</v>
      </c>
      <c r="B53" s="45" t="s">
        <v>11</v>
      </c>
      <c r="C53" s="2" t="s">
        <v>7</v>
      </c>
      <c r="D53" s="3"/>
      <c r="E53" s="3">
        <v>1.425</v>
      </c>
      <c r="F53" s="3"/>
      <c r="G53" s="3"/>
      <c r="H53" s="16"/>
    </row>
    <row r="54" spans="1:8" ht="26.25" thickBot="1" x14ac:dyDescent="0.35">
      <c r="A54" s="44"/>
      <c r="B54" s="46"/>
      <c r="C54" s="5" t="s">
        <v>8</v>
      </c>
      <c r="D54" s="6"/>
      <c r="E54" s="6">
        <f>989.039+17.208</f>
        <v>1006.247</v>
      </c>
      <c r="F54" s="6">
        <v>167.12100000000001</v>
      </c>
      <c r="G54" s="6">
        <v>8.3859999999999992</v>
      </c>
      <c r="H54" s="15">
        <v>2.3079999999999998</v>
      </c>
    </row>
    <row r="55" spans="1:8" ht="26.25" customHeight="1" thickTop="1" x14ac:dyDescent="0.3">
      <c r="A55" s="43">
        <v>25</v>
      </c>
      <c r="B55" s="42" t="s">
        <v>12</v>
      </c>
      <c r="C55" s="2" t="s">
        <v>7</v>
      </c>
      <c r="D55" s="3"/>
      <c r="E55" s="3"/>
      <c r="F55" s="3">
        <v>3.0000000000000001E-3</v>
      </c>
      <c r="G55" s="3"/>
      <c r="H55" s="16"/>
    </row>
    <row r="56" spans="1:8" ht="26.25" thickBot="1" x14ac:dyDescent="0.35">
      <c r="A56" s="44"/>
      <c r="B56" s="40"/>
      <c r="C56" s="5" t="s">
        <v>8</v>
      </c>
      <c r="D56" s="6"/>
      <c r="E56" s="6"/>
      <c r="F56" s="6">
        <f>1.969+38.221</f>
        <v>40.19</v>
      </c>
      <c r="G56" s="6">
        <v>48.542000000000002</v>
      </c>
      <c r="H56" s="15">
        <v>4.4969999999999999</v>
      </c>
    </row>
    <row r="57" spans="1:8" ht="26.25" customHeight="1" thickTop="1" x14ac:dyDescent="0.3">
      <c r="A57" s="43">
        <v>26</v>
      </c>
      <c r="B57" s="42" t="s">
        <v>28</v>
      </c>
      <c r="C57" s="2" t="s">
        <v>7</v>
      </c>
      <c r="D57" s="3"/>
      <c r="E57" s="3"/>
      <c r="F57" s="3"/>
      <c r="G57" s="3"/>
      <c r="H57" s="16"/>
    </row>
    <row r="58" spans="1:8" ht="26.25" thickBot="1" x14ac:dyDescent="0.35">
      <c r="A58" s="44"/>
      <c r="B58" s="40"/>
      <c r="C58" s="5" t="s">
        <v>8</v>
      </c>
      <c r="D58" s="6"/>
      <c r="E58" s="6"/>
      <c r="F58" s="6">
        <v>75.965999999999994</v>
      </c>
      <c r="G58" s="6">
        <v>38.19</v>
      </c>
      <c r="H58" s="15">
        <v>298.30700000000002</v>
      </c>
    </row>
    <row r="59" spans="1:8" ht="17.25" thickTop="1" x14ac:dyDescent="0.3">
      <c r="D59" s="19"/>
      <c r="E59" s="19"/>
      <c r="F59" s="19"/>
      <c r="G59" s="19"/>
      <c r="H59" s="19"/>
    </row>
  </sheetData>
  <mergeCells count="59">
    <mergeCell ref="A57:A58"/>
    <mergeCell ref="B57:B58"/>
    <mergeCell ref="A9:A10"/>
    <mergeCell ref="B9:B10"/>
    <mergeCell ref="A51:A52"/>
    <mergeCell ref="B51:B52"/>
    <mergeCell ref="A53:A54"/>
    <mergeCell ref="B53:B54"/>
    <mergeCell ref="A55:A56"/>
    <mergeCell ref="B55:B56"/>
    <mergeCell ref="A45:A46"/>
    <mergeCell ref="B45:B46"/>
    <mergeCell ref="A47:A48"/>
    <mergeCell ref="B47:B48"/>
    <mergeCell ref="A49:A50"/>
    <mergeCell ref="B49:B50"/>
    <mergeCell ref="A39:A40"/>
    <mergeCell ref="B39:B40"/>
    <mergeCell ref="A41:A42"/>
    <mergeCell ref="B41:B42"/>
    <mergeCell ref="A43:A44"/>
    <mergeCell ref="B43:B44"/>
    <mergeCell ref="A33:A34"/>
    <mergeCell ref="B33:B34"/>
    <mergeCell ref="A35:A36"/>
    <mergeCell ref="B35:B36"/>
    <mergeCell ref="A37:A38"/>
    <mergeCell ref="B37:B38"/>
    <mergeCell ref="A27:A28"/>
    <mergeCell ref="B27:B28"/>
    <mergeCell ref="A29:A30"/>
    <mergeCell ref="B29:B30"/>
    <mergeCell ref="A31:A32"/>
    <mergeCell ref="B31:B32"/>
    <mergeCell ref="A21:A22"/>
    <mergeCell ref="B21:B22"/>
    <mergeCell ref="A23:A24"/>
    <mergeCell ref="B23:B24"/>
    <mergeCell ref="A25:A26"/>
    <mergeCell ref="B25:B26"/>
    <mergeCell ref="A15:A16"/>
    <mergeCell ref="B15:B16"/>
    <mergeCell ref="A17:A18"/>
    <mergeCell ref="B17:B18"/>
    <mergeCell ref="A19:A20"/>
    <mergeCell ref="B19:B20"/>
    <mergeCell ref="A5:A8"/>
    <mergeCell ref="B5:B8"/>
    <mergeCell ref="A11:A12"/>
    <mergeCell ref="B11:B12"/>
    <mergeCell ref="A13:A14"/>
    <mergeCell ref="B13:B14"/>
    <mergeCell ref="A1:H1"/>
    <mergeCell ref="A2:A4"/>
    <mergeCell ref="B2:B4"/>
    <mergeCell ref="C2:C4"/>
    <mergeCell ref="D2:H2"/>
    <mergeCell ref="D3:G3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Краева Изольда Николаевна</dc:creator>
  <cp:lastModifiedBy>Краева Изольда Николаевна</cp:lastModifiedBy>
  <cp:lastPrinted>2016-05-25T07:45:37Z</cp:lastPrinted>
  <dcterms:created xsi:type="dcterms:W3CDTF">2011-02-08T06:36:24Z</dcterms:created>
  <dcterms:modified xsi:type="dcterms:W3CDTF">2018-10-23T11:52:25Z</dcterms:modified>
</cp:coreProperties>
</file>