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eva\Documents\Передача 2018\Раскрытие информации 2018\"/>
    </mc:Choice>
  </mc:AlternateContent>
  <bookViews>
    <workbookView xWindow="480" yWindow="435" windowWidth="18195" windowHeight="10500"/>
  </bookViews>
  <sheets>
    <sheet name="август" sheetId="9" r:id="rId1"/>
  </sheets>
  <calcPr calcId="152511"/>
</workbook>
</file>

<file path=xl/calcChain.xml><?xml version="1.0" encoding="utf-8"?>
<calcChain xmlns="http://schemas.openxmlformats.org/spreadsheetml/2006/main">
  <c r="D38" i="9" l="1"/>
  <c r="E54" i="9"/>
  <c r="E52" i="9"/>
  <c r="F50" i="9"/>
  <c r="F46" i="9"/>
  <c r="D46" i="9"/>
  <c r="G44" i="9"/>
  <c r="F44" i="9"/>
  <c r="G42" i="9"/>
  <c r="F42" i="9"/>
  <c r="E42" i="9"/>
  <c r="G40" i="9"/>
  <c r="F40" i="9"/>
  <c r="G38" i="9" l="1"/>
  <c r="F38" i="9"/>
  <c r="G36" i="9"/>
  <c r="F36" i="9"/>
  <c r="G34" i="9"/>
  <c r="F34" i="9"/>
  <c r="D34" i="9"/>
  <c r="G32" i="9"/>
  <c r="F32" i="9"/>
  <c r="F31" i="9"/>
  <c r="G30" i="9" l="1"/>
  <c r="F30" i="9"/>
  <c r="G28" i="9"/>
  <c r="F28" i="9"/>
  <c r="G26" i="9"/>
  <c r="F26" i="9"/>
  <c r="G24" i="9"/>
  <c r="F24" i="9"/>
  <c r="G22" i="9"/>
  <c r="F22" i="9"/>
  <c r="F21" i="9"/>
  <c r="G20" i="9"/>
  <c r="F20" i="9"/>
  <c r="F19" i="9"/>
  <c r="G18" i="9"/>
  <c r="F18" i="9"/>
  <c r="G17" i="9"/>
  <c r="F17" i="9"/>
  <c r="G16" i="9"/>
  <c r="F16" i="9"/>
  <c r="G15" i="9"/>
  <c r="F15" i="9"/>
  <c r="G14" i="9"/>
  <c r="F14" i="9"/>
  <c r="E14" i="9"/>
  <c r="D14" i="9"/>
  <c r="G12" i="9"/>
  <c r="F12" i="9"/>
  <c r="E12" i="9"/>
  <c r="D12" i="9"/>
  <c r="G10" i="9"/>
  <c r="F10" i="9"/>
  <c r="E10" i="9"/>
  <c r="D10" i="9"/>
  <c r="H8" i="9"/>
  <c r="G8" i="9"/>
  <c r="F8" i="9"/>
  <c r="E8" i="9"/>
  <c r="D8" i="9"/>
</calcChain>
</file>

<file path=xl/sharedStrings.xml><?xml version="1.0" encoding="utf-8"?>
<sst xmlns="http://schemas.openxmlformats.org/spreadsheetml/2006/main" count="91" uniqueCount="41">
  <si>
    <t>ВН</t>
  </si>
  <si>
    <t>СН2</t>
  </si>
  <si>
    <t>НН</t>
  </si>
  <si>
    <t>№
п/п</t>
  </si>
  <si>
    <t>Наименование
сетевой организации</t>
  </si>
  <si>
    <t>п р о ч и е</t>
  </si>
  <si>
    <t>Население</t>
  </si>
  <si>
    <t>мощность
МВт</t>
  </si>
  <si>
    <t>электроэнергия
МВт*ч</t>
  </si>
  <si>
    <t>Единица
измерения</t>
  </si>
  <si>
    <t>Тарифные группы и диапазон напряжения</t>
  </si>
  <si>
    <t>ОАО «Соломбальский ЦБК»</t>
  </si>
  <si>
    <t>ОАО «Архангельский морской торговый порт»</t>
  </si>
  <si>
    <t>ООО «Архангельское специализированное энергетическое предприятие»</t>
  </si>
  <si>
    <t>МП «Карпогорская коммунальная электросеть»</t>
  </si>
  <si>
    <t>ОАО «Архангельские электрические сети»</t>
  </si>
  <si>
    <t>ООО «Метэк»</t>
  </si>
  <si>
    <t>Филиал ОАО «Российские железные дороги» «Трансэнерго»</t>
  </si>
  <si>
    <t>электроэнергия
с шин станций
МВт*ч</t>
  </si>
  <si>
    <t>СН1</t>
  </si>
  <si>
    <t>ООО «Архсвет»</t>
  </si>
  <si>
    <t>Филиал ПАО «МРСК Северо-Запада» «Архэнерго»</t>
  </si>
  <si>
    <t>АО «ЦС «Звёздочка»</t>
  </si>
  <si>
    <r>
      <t xml:space="preserve">МУП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Arial Narrow"/>
        <family val="2"/>
        <charset val="204"/>
      </rPr>
      <t>Мирнинские городские электросети»</t>
    </r>
  </si>
  <si>
    <t>МУП «Электросетевое предприятие»
МО «Каргополь»</t>
  </si>
  <si>
    <t>МП  «Горэлектросеть»
МО «Няндомское»</t>
  </si>
  <si>
    <t>ОАО «Оборонэнерго»</t>
  </si>
  <si>
    <t>Филиал ПАО «ФСК ЕЭС»
МЭС Северо-Запада</t>
  </si>
  <si>
    <t>ИП Палкин П.А.</t>
  </si>
  <si>
    <t>ФКУ ИК-1 УФСИН России
по Архангельской области</t>
  </si>
  <si>
    <t>АО «Архангельский ЦБК»</t>
  </si>
  <si>
    <t>МУП «НЭСК»</t>
  </si>
  <si>
    <t>МУП «Горсвет»</t>
  </si>
  <si>
    <t>ООО «Архэнергия»</t>
  </si>
  <si>
    <t>ООО «Трансресурс»</t>
  </si>
  <si>
    <t>мощность
с шин станций
МВт</t>
  </si>
  <si>
    <t>АО «Энергосети АОЭК»</t>
  </si>
  <si>
    <t>ООО "Сельэнерго"</t>
  </si>
  <si>
    <t>ООО «Поморэнерго»</t>
  </si>
  <si>
    <t>ФКУ ОИУ ОУХД-2 УФСИН России
по Архангельской области</t>
  </si>
  <si>
    <t>Объёмы фактического полезного отпуска электроэнергии и мощности
по тарифным группам в разрезе территориальных сетевых организаций по уровням напряжения 
за август 2018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</si>
</sst>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Arial Narrow"/>
      <family val="2"/>
      <charset val="204"/>
    </font>
    <font>
      <i/>
      <sz val="10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0"/>
      <name val="Arial Narrow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4" xfId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/>
    <xf numFmtId="0" fontId="6" fillId="0" borderId="2" xfId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165" fontId="4" fillId="0" borderId="2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4" fillId="0" borderId="11" xfId="0" applyFont="1" applyBorder="1" applyAlignment="1"/>
    <xf numFmtId="0" fontId="4" fillId="0" borderId="13" xfId="0" applyFont="1" applyBorder="1" applyAlignment="1"/>
    <xf numFmtId="2" fontId="4" fillId="0" borderId="9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4" xfId="0" applyFont="1" applyBorder="1" applyAlignment="1"/>
    <xf numFmtId="4" fontId="5" fillId="0" borderId="9" xfId="1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topLeftCell="A49" zoomScale="80" zoomScaleNormal="80" workbookViewId="0">
      <selection activeCell="U63" sqref="U63"/>
    </sheetView>
  </sheetViews>
  <sheetFormatPr defaultRowHeight="16.5" x14ac:dyDescent="0.3"/>
  <cols>
    <col min="1" max="1" width="4.85546875" style="2" customWidth="1"/>
    <col min="2" max="2" width="31.7109375" style="2" customWidth="1"/>
    <col min="3" max="3" width="13.7109375" style="2" customWidth="1"/>
    <col min="4" max="7" width="10.7109375" style="14" customWidth="1"/>
    <col min="8" max="8" width="11.7109375" style="14" customWidth="1"/>
    <col min="9" max="9" width="12.42578125" style="1" customWidth="1"/>
    <col min="10" max="10" width="11" style="2" customWidth="1"/>
    <col min="11" max="16384" width="9.140625" style="2"/>
  </cols>
  <sheetData>
    <row r="1" spans="1:10" ht="70.5" customHeight="1" thickBot="1" x14ac:dyDescent="0.35">
      <c r="A1" s="37" t="s">
        <v>40</v>
      </c>
      <c r="B1" s="37"/>
      <c r="C1" s="37"/>
      <c r="D1" s="37"/>
      <c r="E1" s="37"/>
      <c r="F1" s="37"/>
      <c r="G1" s="37"/>
      <c r="H1" s="37"/>
    </row>
    <row r="2" spans="1:10" ht="15" customHeight="1" x14ac:dyDescent="0.3">
      <c r="A2" s="38" t="s">
        <v>3</v>
      </c>
      <c r="B2" s="41" t="s">
        <v>4</v>
      </c>
      <c r="C2" s="44" t="s">
        <v>9</v>
      </c>
      <c r="D2" s="45" t="s">
        <v>10</v>
      </c>
      <c r="E2" s="46"/>
      <c r="F2" s="46"/>
      <c r="G2" s="46"/>
      <c r="H2" s="47"/>
    </row>
    <row r="3" spans="1:10" ht="15" customHeight="1" x14ac:dyDescent="0.3">
      <c r="A3" s="39"/>
      <c r="B3" s="42"/>
      <c r="C3" s="42"/>
      <c r="D3" s="48" t="s">
        <v>5</v>
      </c>
      <c r="E3" s="49"/>
      <c r="F3" s="49"/>
      <c r="G3" s="49"/>
      <c r="H3" s="50" t="s">
        <v>6</v>
      </c>
    </row>
    <row r="4" spans="1:10" ht="15" customHeight="1" thickBot="1" x14ac:dyDescent="0.35">
      <c r="A4" s="40"/>
      <c r="B4" s="43"/>
      <c r="C4" s="43"/>
      <c r="D4" s="15" t="s">
        <v>0</v>
      </c>
      <c r="E4" s="15" t="s">
        <v>19</v>
      </c>
      <c r="F4" s="15" t="s">
        <v>1</v>
      </c>
      <c r="G4" s="15" t="s">
        <v>2</v>
      </c>
      <c r="H4" s="51"/>
    </row>
    <row r="5" spans="1:10" ht="35.1" customHeight="1" x14ac:dyDescent="0.3">
      <c r="A5" s="33">
        <v>1</v>
      </c>
      <c r="B5" s="34" t="s">
        <v>21</v>
      </c>
      <c r="C5" s="10" t="s">
        <v>35</v>
      </c>
      <c r="D5" s="9">
        <v>0.39200000000000002</v>
      </c>
      <c r="E5" s="9"/>
      <c r="F5" s="9"/>
      <c r="G5" s="9"/>
      <c r="H5" s="16"/>
      <c r="I5" s="5"/>
    </row>
    <row r="6" spans="1:10" ht="33.75" customHeight="1" x14ac:dyDescent="0.3">
      <c r="A6" s="35"/>
      <c r="B6" s="36"/>
      <c r="C6" s="12" t="s">
        <v>18</v>
      </c>
      <c r="D6" s="13">
        <v>0</v>
      </c>
      <c r="E6" s="13"/>
      <c r="F6" s="13"/>
      <c r="G6" s="13"/>
      <c r="H6" s="19"/>
      <c r="I6" s="5"/>
    </row>
    <row r="7" spans="1:10" ht="26.25" customHeight="1" x14ac:dyDescent="0.3">
      <c r="A7" s="35"/>
      <c r="B7" s="36"/>
      <c r="C7" s="10" t="s">
        <v>7</v>
      </c>
      <c r="D7" s="9">
        <v>0.59599999999999997</v>
      </c>
      <c r="E7" s="9">
        <v>0.33900000000000002</v>
      </c>
      <c r="F7" s="9">
        <v>3.3839999999999999</v>
      </c>
      <c r="G7" s="9">
        <v>0.64300000000000002</v>
      </c>
      <c r="H7" s="16"/>
      <c r="I7" s="5"/>
    </row>
    <row r="8" spans="1:10" ht="26.25" customHeight="1" thickBot="1" x14ac:dyDescent="0.35">
      <c r="A8" s="29"/>
      <c r="B8" s="25"/>
      <c r="C8" s="20" t="s">
        <v>8</v>
      </c>
      <c r="D8" s="11">
        <f>431.46+323.035</f>
        <v>754.495</v>
      </c>
      <c r="E8" s="11">
        <f>187.528+124.247</f>
        <v>311.77499999999998</v>
      </c>
      <c r="F8" s="11">
        <f>2011.35+7694.693</f>
        <v>9706.0429999999997</v>
      </c>
      <c r="G8" s="11">
        <f>375.034+7581.846</f>
        <v>7956.8799999999992</v>
      </c>
      <c r="H8" s="17">
        <f>19837.058+30750.607</f>
        <v>50587.665000000001</v>
      </c>
      <c r="I8" s="5"/>
      <c r="J8" s="6"/>
    </row>
    <row r="9" spans="1:10" ht="26.25" customHeight="1" thickTop="1" x14ac:dyDescent="0.3">
      <c r="A9" s="28">
        <v>2</v>
      </c>
      <c r="B9" s="24" t="s">
        <v>26</v>
      </c>
      <c r="C9" s="3" t="s">
        <v>7</v>
      </c>
      <c r="D9" s="4">
        <v>4.0000000000000001E-3</v>
      </c>
      <c r="E9" s="4">
        <v>3.3000000000000002E-2</v>
      </c>
      <c r="F9" s="4">
        <v>0.11</v>
      </c>
      <c r="G9" s="4">
        <v>1.4999999999999999E-2</v>
      </c>
      <c r="H9" s="18"/>
      <c r="I9" s="5"/>
      <c r="J9" s="6"/>
    </row>
    <row r="10" spans="1:10" ht="26.25" customHeight="1" thickBot="1" x14ac:dyDescent="0.35">
      <c r="A10" s="29"/>
      <c r="B10" s="25"/>
      <c r="C10" s="7" t="s">
        <v>8</v>
      </c>
      <c r="D10" s="8">
        <f>3.101+42.353</f>
        <v>45.454000000000001</v>
      </c>
      <c r="E10" s="8">
        <f>5.328+81.863</f>
        <v>87.191000000000003</v>
      </c>
      <c r="F10" s="8">
        <f>69.043+672.73</f>
        <v>741.77300000000002</v>
      </c>
      <c r="G10" s="8">
        <f>11.013+106.109</f>
        <v>117.122</v>
      </c>
      <c r="H10" s="17">
        <v>830.81200000000001</v>
      </c>
      <c r="I10" s="5"/>
      <c r="J10" s="6"/>
    </row>
    <row r="11" spans="1:10" ht="24.95" customHeight="1" thickTop="1" x14ac:dyDescent="0.3">
      <c r="A11" s="33">
        <v>3</v>
      </c>
      <c r="B11" s="34" t="s">
        <v>13</v>
      </c>
      <c r="C11" s="3" t="s">
        <v>7</v>
      </c>
      <c r="D11" s="4">
        <v>5.1999999999999998E-2</v>
      </c>
      <c r="E11" s="4">
        <v>0</v>
      </c>
      <c r="F11" s="4">
        <v>4.0679999999999996</v>
      </c>
      <c r="G11" s="4">
        <v>1.0940000000000001</v>
      </c>
      <c r="H11" s="18"/>
      <c r="I11" s="5"/>
      <c r="J11" s="6"/>
    </row>
    <row r="12" spans="1:10" ht="24.95" customHeight="1" thickBot="1" x14ac:dyDescent="0.35">
      <c r="A12" s="29"/>
      <c r="B12" s="25"/>
      <c r="C12" s="7" t="s">
        <v>8</v>
      </c>
      <c r="D12" s="11">
        <f>34.321+4.544</f>
        <v>38.864999999999995</v>
      </c>
      <c r="E12" s="11">
        <f>0+6.614</f>
        <v>6.6139999999999999</v>
      </c>
      <c r="F12" s="11">
        <f>2591.524+1860.381</f>
        <v>4451.9049999999997</v>
      </c>
      <c r="G12" s="11">
        <f>697.505+1734.049</f>
        <v>2431.5540000000001</v>
      </c>
      <c r="H12" s="17">
        <v>10256.755999999999</v>
      </c>
      <c r="I12" s="5"/>
    </row>
    <row r="13" spans="1:10" ht="24.95" customHeight="1" thickTop="1" x14ac:dyDescent="0.3">
      <c r="A13" s="28">
        <v>4</v>
      </c>
      <c r="B13" s="24" t="s">
        <v>17</v>
      </c>
      <c r="C13" s="10" t="s">
        <v>7</v>
      </c>
      <c r="D13" s="4">
        <v>1.4999999999999999E-2</v>
      </c>
      <c r="E13" s="4">
        <v>0.05</v>
      </c>
      <c r="F13" s="4">
        <v>0.16900000000000001</v>
      </c>
      <c r="G13" s="4">
        <v>5.3999999999999999E-2</v>
      </c>
      <c r="H13" s="18"/>
      <c r="I13" s="5"/>
    </row>
    <row r="14" spans="1:10" ht="24.95" customHeight="1" thickBot="1" x14ac:dyDescent="0.35">
      <c r="A14" s="29"/>
      <c r="B14" s="25"/>
      <c r="C14" s="7" t="s">
        <v>8</v>
      </c>
      <c r="D14" s="8">
        <f>11.297+2.465</f>
        <v>13.762</v>
      </c>
      <c r="E14" s="8">
        <f>3.161+45.9</f>
        <v>49.061</v>
      </c>
      <c r="F14" s="8">
        <f>132.883+405.131</f>
        <v>538.01400000000001</v>
      </c>
      <c r="G14" s="8">
        <f>42.389+410.775</f>
        <v>453.16399999999999</v>
      </c>
      <c r="H14" s="17">
        <v>1965.31</v>
      </c>
      <c r="I14" s="5"/>
    </row>
    <row r="15" spans="1:10" ht="24.95" customHeight="1" thickTop="1" x14ac:dyDescent="0.3">
      <c r="A15" s="22">
        <v>5</v>
      </c>
      <c r="B15" s="24" t="s">
        <v>36</v>
      </c>
      <c r="C15" s="3" t="s">
        <v>7</v>
      </c>
      <c r="D15" s="4"/>
      <c r="E15" s="4"/>
      <c r="F15" s="4">
        <f>0.021</f>
        <v>2.1000000000000001E-2</v>
      </c>
      <c r="G15" s="4">
        <f>0.036</f>
        <v>3.5999999999999997E-2</v>
      </c>
      <c r="H15" s="18"/>
      <c r="I15" s="5"/>
    </row>
    <row r="16" spans="1:10" ht="24.95" customHeight="1" thickBot="1" x14ac:dyDescent="0.35">
      <c r="A16" s="23"/>
      <c r="B16" s="25"/>
      <c r="C16" s="7" t="s">
        <v>8</v>
      </c>
      <c r="D16" s="8"/>
      <c r="E16" s="9"/>
      <c r="F16" s="8">
        <f>14.183+275.85</f>
        <v>290.03300000000002</v>
      </c>
      <c r="G16" s="8">
        <f>23.553+289.985</f>
        <v>313.53800000000001</v>
      </c>
      <c r="H16" s="17">
        <v>1337.0060000000001</v>
      </c>
      <c r="I16" s="5"/>
    </row>
    <row r="17" spans="1:9" ht="24.95" customHeight="1" thickTop="1" x14ac:dyDescent="0.3">
      <c r="A17" s="22">
        <v>6</v>
      </c>
      <c r="B17" s="26" t="s">
        <v>23</v>
      </c>
      <c r="C17" s="3" t="s">
        <v>7</v>
      </c>
      <c r="D17" s="4"/>
      <c r="E17" s="4"/>
      <c r="F17" s="4">
        <f>0.122</f>
        <v>0.122</v>
      </c>
      <c r="G17" s="4">
        <f>0.018</f>
        <v>1.7999999999999999E-2</v>
      </c>
      <c r="H17" s="18"/>
      <c r="I17" s="5"/>
    </row>
    <row r="18" spans="1:9" ht="24.95" customHeight="1" thickBot="1" x14ac:dyDescent="0.35">
      <c r="A18" s="23"/>
      <c r="B18" s="27"/>
      <c r="C18" s="7" t="s">
        <v>8</v>
      </c>
      <c r="D18" s="8"/>
      <c r="E18" s="9"/>
      <c r="F18" s="8">
        <f>70.472+448.895</f>
        <v>519.36699999999996</v>
      </c>
      <c r="G18" s="8">
        <f>12.429+350.249</f>
        <v>362.678</v>
      </c>
      <c r="H18" s="17">
        <v>1055.2550000000001</v>
      </c>
      <c r="I18" s="5"/>
    </row>
    <row r="19" spans="1:9" ht="26.25" customHeight="1" thickTop="1" x14ac:dyDescent="0.3">
      <c r="A19" s="31">
        <v>7</v>
      </c>
      <c r="B19" s="30" t="s">
        <v>25</v>
      </c>
      <c r="C19" s="3" t="s">
        <v>7</v>
      </c>
      <c r="D19" s="4"/>
      <c r="E19" s="4"/>
      <c r="F19" s="4">
        <f>0.262</f>
        <v>0.26200000000000001</v>
      </c>
      <c r="G19" s="4">
        <v>6.0000000000000001E-3</v>
      </c>
      <c r="H19" s="18"/>
      <c r="I19" s="5"/>
    </row>
    <row r="20" spans="1:9" ht="26.25" thickBot="1" x14ac:dyDescent="0.35">
      <c r="A20" s="29"/>
      <c r="B20" s="25"/>
      <c r="C20" s="7" t="s">
        <v>8</v>
      </c>
      <c r="D20" s="8"/>
      <c r="E20" s="8"/>
      <c r="F20" s="8">
        <f>159.584+485.624</f>
        <v>645.20800000000008</v>
      </c>
      <c r="G20" s="8">
        <f>1.336+143.913</f>
        <v>145.24900000000002</v>
      </c>
      <c r="H20" s="17">
        <v>1535.67</v>
      </c>
      <c r="I20" s="5"/>
    </row>
    <row r="21" spans="1:9" ht="26.25" customHeight="1" thickTop="1" x14ac:dyDescent="0.3">
      <c r="A21" s="33">
        <v>8</v>
      </c>
      <c r="B21" s="26" t="s">
        <v>15</v>
      </c>
      <c r="C21" s="10" t="s">
        <v>7</v>
      </c>
      <c r="D21" s="9"/>
      <c r="E21" s="9"/>
      <c r="F21" s="9">
        <f>0.08</f>
        <v>0.08</v>
      </c>
      <c r="G21" s="9">
        <v>0.188</v>
      </c>
      <c r="H21" s="16"/>
      <c r="I21" s="5"/>
    </row>
    <row r="22" spans="1:9" ht="26.25" thickBot="1" x14ac:dyDescent="0.35">
      <c r="A22" s="29"/>
      <c r="B22" s="27"/>
      <c r="C22" s="7" t="s">
        <v>8</v>
      </c>
      <c r="D22" s="8"/>
      <c r="E22" s="8"/>
      <c r="F22" s="8">
        <f>91.466+353.16</f>
        <v>444.62600000000003</v>
      </c>
      <c r="G22" s="8">
        <f>124.046+393.591</f>
        <v>517.63700000000006</v>
      </c>
      <c r="H22" s="17">
        <v>2767.4560000000001</v>
      </c>
      <c r="I22" s="5"/>
    </row>
    <row r="23" spans="1:9" ht="26.25" customHeight="1" thickTop="1" x14ac:dyDescent="0.3">
      <c r="A23" s="28">
        <v>9</v>
      </c>
      <c r="B23" s="26" t="s">
        <v>31</v>
      </c>
      <c r="C23" s="3" t="s">
        <v>7</v>
      </c>
      <c r="D23" s="4"/>
      <c r="E23" s="4"/>
      <c r="F23" s="4">
        <v>0.32200000000000001</v>
      </c>
      <c r="G23" s="4">
        <v>2.5999999999999999E-2</v>
      </c>
      <c r="H23" s="18"/>
      <c r="I23" s="5"/>
    </row>
    <row r="24" spans="1:9" ht="26.25" thickBot="1" x14ac:dyDescent="0.35">
      <c r="A24" s="29"/>
      <c r="B24" s="27"/>
      <c r="C24" s="7" t="s">
        <v>8</v>
      </c>
      <c r="D24" s="8"/>
      <c r="E24" s="8"/>
      <c r="F24" s="9">
        <f>174.556+179.549</f>
        <v>354.10500000000002</v>
      </c>
      <c r="G24" s="9">
        <f>15.952+49.98</f>
        <v>65.932000000000002</v>
      </c>
      <c r="H24" s="17">
        <v>1838.1469999999999</v>
      </c>
      <c r="I24" s="5"/>
    </row>
    <row r="25" spans="1:9" ht="26.25" customHeight="1" thickTop="1" x14ac:dyDescent="0.3">
      <c r="A25" s="28">
        <v>10</v>
      </c>
      <c r="B25" s="24" t="s">
        <v>14</v>
      </c>
      <c r="C25" s="3" t="s">
        <v>7</v>
      </c>
      <c r="D25" s="4"/>
      <c r="E25" s="4"/>
      <c r="F25" s="4">
        <v>2E-3</v>
      </c>
      <c r="G25" s="4">
        <v>1.7999999999999999E-2</v>
      </c>
      <c r="H25" s="18"/>
      <c r="I25" s="5"/>
    </row>
    <row r="26" spans="1:9" ht="26.25" thickBot="1" x14ac:dyDescent="0.35">
      <c r="A26" s="29"/>
      <c r="B26" s="25"/>
      <c r="C26" s="7" t="s">
        <v>8</v>
      </c>
      <c r="D26" s="8"/>
      <c r="E26" s="8"/>
      <c r="F26" s="8">
        <f>1.414+134.154</f>
        <v>135.56799999999998</v>
      </c>
      <c r="G26" s="8">
        <f>10.461+115.202</f>
        <v>125.663</v>
      </c>
      <c r="H26" s="17">
        <v>786.65499999999997</v>
      </c>
      <c r="I26" s="5"/>
    </row>
    <row r="27" spans="1:9" ht="26.25" customHeight="1" thickTop="1" x14ac:dyDescent="0.3">
      <c r="A27" s="33">
        <v>11</v>
      </c>
      <c r="B27" s="26" t="s">
        <v>37</v>
      </c>
      <c r="C27" s="3" t="s">
        <v>7</v>
      </c>
      <c r="D27" s="4"/>
      <c r="E27" s="4"/>
      <c r="F27" s="4">
        <v>3.5179999999999998</v>
      </c>
      <c r="G27" s="4">
        <v>2.5000000000000001E-2</v>
      </c>
      <c r="H27" s="18"/>
      <c r="I27" s="5"/>
    </row>
    <row r="28" spans="1:9" ht="26.25" thickBot="1" x14ac:dyDescent="0.35">
      <c r="A28" s="29"/>
      <c r="B28" s="27"/>
      <c r="C28" s="7" t="s">
        <v>8</v>
      </c>
      <c r="D28" s="8"/>
      <c r="E28" s="8"/>
      <c r="F28" s="8">
        <f>1156.223+250.241</f>
        <v>1406.4639999999999</v>
      </c>
      <c r="G28" s="8">
        <f>12.847+125.81</f>
        <v>138.65700000000001</v>
      </c>
      <c r="H28" s="17">
        <v>614.69000000000005</v>
      </c>
      <c r="I28" s="5"/>
    </row>
    <row r="29" spans="1:9" ht="26.25" customHeight="1" thickTop="1" x14ac:dyDescent="0.3">
      <c r="A29" s="28">
        <v>12</v>
      </c>
      <c r="B29" s="26" t="s">
        <v>32</v>
      </c>
      <c r="C29" s="3" t="s">
        <v>7</v>
      </c>
      <c r="D29" s="4"/>
      <c r="E29" s="4"/>
      <c r="F29" s="4">
        <v>0.34899999999999998</v>
      </c>
      <c r="G29" s="4">
        <v>0.182</v>
      </c>
      <c r="H29" s="18"/>
      <c r="I29" s="5"/>
    </row>
    <row r="30" spans="1:9" ht="26.25" thickBot="1" x14ac:dyDescent="0.35">
      <c r="A30" s="29"/>
      <c r="B30" s="27"/>
      <c r="C30" s="7" t="s">
        <v>8</v>
      </c>
      <c r="D30" s="8"/>
      <c r="E30" s="8"/>
      <c r="F30" s="8">
        <f>198.403+67.068</f>
        <v>265.471</v>
      </c>
      <c r="G30" s="8">
        <f>103.96+74.792</f>
        <v>178.75200000000001</v>
      </c>
      <c r="H30" s="17">
        <v>1956.377</v>
      </c>
      <c r="I30" s="5"/>
    </row>
    <row r="31" spans="1:9" ht="26.25" customHeight="1" thickTop="1" x14ac:dyDescent="0.3">
      <c r="A31" s="28">
        <v>13</v>
      </c>
      <c r="B31" s="24" t="s">
        <v>34</v>
      </c>
      <c r="C31" s="3" t="s">
        <v>7</v>
      </c>
      <c r="D31" s="4"/>
      <c r="E31" s="4"/>
      <c r="F31" s="4">
        <f>1.729</f>
        <v>1.7290000000000001</v>
      </c>
      <c r="G31" s="4">
        <v>0.33300000000000002</v>
      </c>
      <c r="H31" s="18"/>
      <c r="I31" s="5"/>
    </row>
    <row r="32" spans="1:9" ht="26.25" thickBot="1" x14ac:dyDescent="0.35">
      <c r="A32" s="29"/>
      <c r="B32" s="32"/>
      <c r="C32" s="7" t="s">
        <v>8</v>
      </c>
      <c r="D32" s="8"/>
      <c r="E32" s="8">
        <v>14.194000000000001</v>
      </c>
      <c r="F32" s="11">
        <f>1165.577+1434.76</f>
        <v>2600.337</v>
      </c>
      <c r="G32" s="11">
        <f>183.206+280.26</f>
        <v>463.46600000000001</v>
      </c>
      <c r="H32" s="17">
        <v>1032.2550000000001</v>
      </c>
      <c r="I32" s="5"/>
    </row>
    <row r="33" spans="1:9" ht="26.25" customHeight="1" thickTop="1" x14ac:dyDescent="0.3">
      <c r="A33" s="33">
        <v>14</v>
      </c>
      <c r="B33" s="34" t="s">
        <v>38</v>
      </c>
      <c r="C33" s="3" t="s">
        <v>7</v>
      </c>
      <c r="D33" s="4">
        <v>0.311</v>
      </c>
      <c r="E33" s="4"/>
      <c r="F33" s="4">
        <v>7.5999999999999998E-2</v>
      </c>
      <c r="G33" s="4">
        <v>4.8000000000000001E-2</v>
      </c>
      <c r="H33" s="18"/>
      <c r="I33" s="5"/>
    </row>
    <row r="34" spans="1:9" ht="26.25" thickBot="1" x14ac:dyDescent="0.35">
      <c r="A34" s="29"/>
      <c r="B34" s="25"/>
      <c r="C34" s="7" t="s">
        <v>8</v>
      </c>
      <c r="D34" s="8">
        <f>106.778+55.026</f>
        <v>161.804</v>
      </c>
      <c r="E34" s="8"/>
      <c r="F34" s="8">
        <f>49.68+127.489</f>
        <v>177.16900000000001</v>
      </c>
      <c r="G34" s="8">
        <f>28.171+16.493</f>
        <v>44.664000000000001</v>
      </c>
      <c r="H34" s="17">
        <v>67.465000000000003</v>
      </c>
      <c r="I34" s="5"/>
    </row>
    <row r="35" spans="1:9" ht="26.25" customHeight="1" thickTop="1" x14ac:dyDescent="0.3">
      <c r="A35" s="28">
        <v>15</v>
      </c>
      <c r="B35" s="30" t="s">
        <v>24</v>
      </c>
      <c r="C35" s="3" t="s">
        <v>7</v>
      </c>
      <c r="D35" s="4"/>
      <c r="E35" s="4"/>
      <c r="F35" s="4">
        <v>1.6E-2</v>
      </c>
      <c r="G35" s="4">
        <v>3.0000000000000001E-3</v>
      </c>
      <c r="H35" s="18"/>
      <c r="I35" s="5"/>
    </row>
    <row r="36" spans="1:9" ht="26.25" thickBot="1" x14ac:dyDescent="0.35">
      <c r="A36" s="29"/>
      <c r="B36" s="25"/>
      <c r="C36" s="7" t="s">
        <v>8</v>
      </c>
      <c r="D36" s="8"/>
      <c r="E36" s="8"/>
      <c r="F36" s="8">
        <f>8.547+138.726</f>
        <v>147.273</v>
      </c>
      <c r="G36" s="8">
        <f>2.203+134.59</f>
        <v>136.79300000000001</v>
      </c>
      <c r="H36" s="17">
        <v>626.88800000000003</v>
      </c>
      <c r="I36" s="5"/>
    </row>
    <row r="37" spans="1:9" ht="26.25" customHeight="1" thickTop="1" x14ac:dyDescent="0.3">
      <c r="A37" s="22">
        <v>16</v>
      </c>
      <c r="B37" s="24" t="s">
        <v>22</v>
      </c>
      <c r="C37" s="3" t="s">
        <v>7</v>
      </c>
      <c r="D37" s="4">
        <v>0.81499999999999995</v>
      </c>
      <c r="E37" s="4"/>
      <c r="F37" s="4">
        <v>0.38400000000000001</v>
      </c>
      <c r="G37" s="4">
        <v>1.2999999999999999E-2</v>
      </c>
      <c r="H37" s="18"/>
      <c r="I37" s="5"/>
    </row>
    <row r="38" spans="1:9" ht="26.25" thickBot="1" x14ac:dyDescent="0.35">
      <c r="A38" s="23"/>
      <c r="B38" s="25"/>
      <c r="C38" s="7" t="s">
        <v>8</v>
      </c>
      <c r="D38" s="8">
        <f>420.346+1.4</f>
        <v>421.74599999999998</v>
      </c>
      <c r="E38" s="8"/>
      <c r="F38" s="8">
        <f>115.258+75.969</f>
        <v>191.22699999999998</v>
      </c>
      <c r="G38" s="8">
        <f>8.433+195.12</f>
        <v>203.553</v>
      </c>
      <c r="H38" s="17">
        <v>58.045000000000002</v>
      </c>
      <c r="I38" s="5"/>
    </row>
    <row r="39" spans="1:9" ht="26.25" customHeight="1" thickTop="1" x14ac:dyDescent="0.3">
      <c r="A39" s="22">
        <v>17</v>
      </c>
      <c r="B39" s="24" t="s">
        <v>16</v>
      </c>
      <c r="C39" s="3" t="s">
        <v>7</v>
      </c>
      <c r="D39" s="4"/>
      <c r="E39" s="4"/>
      <c r="F39" s="4">
        <v>3.1E-2</v>
      </c>
      <c r="G39" s="4">
        <v>2.9000000000000001E-2</v>
      </c>
      <c r="H39" s="18"/>
      <c r="I39" s="5"/>
    </row>
    <row r="40" spans="1:9" ht="26.25" thickBot="1" x14ac:dyDescent="0.35">
      <c r="A40" s="23"/>
      <c r="B40" s="25"/>
      <c r="C40" s="7" t="s">
        <v>8</v>
      </c>
      <c r="D40" s="8"/>
      <c r="E40" s="8"/>
      <c r="F40" s="8">
        <f>20.875+577.965</f>
        <v>598.84</v>
      </c>
      <c r="G40" s="8">
        <f>16.106+112.916</f>
        <v>129.02199999999999</v>
      </c>
      <c r="H40" s="17">
        <v>326.05</v>
      </c>
      <c r="I40" s="5"/>
    </row>
    <row r="41" spans="1:9" ht="26.25" customHeight="1" thickTop="1" x14ac:dyDescent="0.3">
      <c r="A41" s="22">
        <v>18</v>
      </c>
      <c r="B41" s="24" t="s">
        <v>20</v>
      </c>
      <c r="C41" s="3" t="s">
        <v>7</v>
      </c>
      <c r="D41" s="4"/>
      <c r="E41" s="4">
        <v>8.5000000000000006E-2</v>
      </c>
      <c r="F41" s="4">
        <v>5.8999999999999997E-2</v>
      </c>
      <c r="G41" s="4">
        <v>8.4000000000000005E-2</v>
      </c>
      <c r="H41" s="18"/>
      <c r="I41" s="5"/>
    </row>
    <row r="42" spans="1:9" ht="26.25" thickBot="1" x14ac:dyDescent="0.35">
      <c r="A42" s="23"/>
      <c r="B42" s="25"/>
      <c r="C42" s="7" t="s">
        <v>8</v>
      </c>
      <c r="D42" s="8"/>
      <c r="E42" s="8">
        <f>53.848+19.2</f>
        <v>73.048000000000002</v>
      </c>
      <c r="F42" s="8">
        <f>40.924+159.68415</f>
        <v>200.60814999999999</v>
      </c>
      <c r="G42" s="8">
        <f>56.677+84.54161</f>
        <v>141.21861000000001</v>
      </c>
      <c r="H42" s="17">
        <v>210.13041000000001</v>
      </c>
      <c r="I42" s="5"/>
    </row>
    <row r="43" spans="1:9" ht="26.25" customHeight="1" thickTop="1" x14ac:dyDescent="0.3">
      <c r="A43" s="22">
        <v>19</v>
      </c>
      <c r="B43" s="24" t="s">
        <v>33</v>
      </c>
      <c r="C43" s="3" t="s">
        <v>7</v>
      </c>
      <c r="D43" s="4"/>
      <c r="E43" s="4"/>
      <c r="F43" s="4">
        <v>3.0000000000000001E-3</v>
      </c>
      <c r="G43" s="4">
        <v>5.0000000000000001E-3</v>
      </c>
      <c r="H43" s="18"/>
      <c r="I43" s="5"/>
    </row>
    <row r="44" spans="1:9" ht="26.25" thickBot="1" x14ac:dyDescent="0.35">
      <c r="A44" s="23"/>
      <c r="B44" s="25"/>
      <c r="C44" s="7" t="s">
        <v>8</v>
      </c>
      <c r="D44" s="8"/>
      <c r="E44" s="8"/>
      <c r="F44" s="8">
        <f>2.143+24.867</f>
        <v>27.01</v>
      </c>
      <c r="G44" s="8">
        <f>3.241+4.517</f>
        <v>7.7580000000000009</v>
      </c>
      <c r="H44" s="17">
        <v>8.42</v>
      </c>
      <c r="I44" s="5"/>
    </row>
    <row r="45" spans="1:9" ht="26.25" customHeight="1" thickTop="1" x14ac:dyDescent="0.3">
      <c r="A45" s="22">
        <v>20</v>
      </c>
      <c r="B45" s="26" t="s">
        <v>30</v>
      </c>
      <c r="C45" s="3" t="s">
        <v>7</v>
      </c>
      <c r="D45" s="4">
        <v>8.7999999999999995E-2</v>
      </c>
      <c r="E45" s="4"/>
      <c r="F45" s="4">
        <v>0.115</v>
      </c>
      <c r="G45" s="4"/>
      <c r="H45" s="18"/>
      <c r="I45" s="5"/>
    </row>
    <row r="46" spans="1:9" ht="26.25" thickBot="1" x14ac:dyDescent="0.35">
      <c r="A46" s="23"/>
      <c r="B46" s="27"/>
      <c r="C46" s="7" t="s">
        <v>8</v>
      </c>
      <c r="D46" s="8">
        <f>36.626</f>
        <v>36.625999999999998</v>
      </c>
      <c r="E46" s="8"/>
      <c r="F46" s="8">
        <f>68.849+91.63</f>
        <v>160.47899999999998</v>
      </c>
      <c r="G46" s="8">
        <v>2.1999999999999999E-2</v>
      </c>
      <c r="H46" s="17">
        <v>0.13600000000000001</v>
      </c>
      <c r="I46" s="5"/>
    </row>
    <row r="47" spans="1:9" ht="26.25" customHeight="1" thickTop="1" x14ac:dyDescent="0.3">
      <c r="A47" s="22">
        <v>21</v>
      </c>
      <c r="B47" s="24" t="s">
        <v>29</v>
      </c>
      <c r="C47" s="3" t="s">
        <v>7</v>
      </c>
      <c r="D47" s="4"/>
      <c r="E47" s="4"/>
      <c r="F47" s="4"/>
      <c r="G47" s="4"/>
      <c r="H47" s="18"/>
      <c r="I47" s="5"/>
    </row>
    <row r="48" spans="1:9" ht="26.25" thickBot="1" x14ac:dyDescent="0.35">
      <c r="A48" s="23"/>
      <c r="B48" s="25"/>
      <c r="C48" s="7" t="s">
        <v>8</v>
      </c>
      <c r="D48" s="8"/>
      <c r="E48" s="8">
        <v>7.1820000000000004</v>
      </c>
      <c r="F48" s="8">
        <v>385.06200000000001</v>
      </c>
      <c r="G48" s="8">
        <v>471.32</v>
      </c>
      <c r="H48" s="17">
        <v>563.80899999999997</v>
      </c>
      <c r="I48" s="5"/>
    </row>
    <row r="49" spans="1:9" ht="26.25" customHeight="1" thickTop="1" x14ac:dyDescent="0.3">
      <c r="A49" s="22">
        <v>22</v>
      </c>
      <c r="B49" s="24" t="s">
        <v>39</v>
      </c>
      <c r="C49" s="3" t="s">
        <v>7</v>
      </c>
      <c r="D49" s="4"/>
      <c r="E49" s="4"/>
      <c r="F49" s="4">
        <v>0.23799999999999999</v>
      </c>
      <c r="G49" s="4"/>
      <c r="H49" s="18"/>
      <c r="I49" s="5"/>
    </row>
    <row r="50" spans="1:9" ht="26.25" thickBot="1" x14ac:dyDescent="0.35">
      <c r="A50" s="23"/>
      <c r="B50" s="25"/>
      <c r="C50" s="7" t="s">
        <v>8</v>
      </c>
      <c r="D50" s="8">
        <v>4.8520000000000003</v>
      </c>
      <c r="E50" s="8"/>
      <c r="F50" s="8">
        <f>177.148+8.067</f>
        <v>185.215</v>
      </c>
      <c r="G50" s="8">
        <v>0.82399999999999995</v>
      </c>
      <c r="H50" s="17">
        <v>118.93600000000001</v>
      </c>
      <c r="I50" s="5"/>
    </row>
    <row r="51" spans="1:9" ht="26.25" customHeight="1" thickTop="1" x14ac:dyDescent="0.3">
      <c r="A51" s="22">
        <v>23</v>
      </c>
      <c r="B51" s="26" t="s">
        <v>11</v>
      </c>
      <c r="C51" s="3" t="s">
        <v>7</v>
      </c>
      <c r="D51" s="4"/>
      <c r="E51" s="4">
        <v>1.3660000000000001</v>
      </c>
      <c r="F51" s="4"/>
      <c r="G51" s="4"/>
      <c r="H51" s="18"/>
      <c r="I51" s="5"/>
    </row>
    <row r="52" spans="1:9" ht="26.25" thickBot="1" x14ac:dyDescent="0.35">
      <c r="A52" s="23"/>
      <c r="B52" s="27"/>
      <c r="C52" s="7" t="s">
        <v>8</v>
      </c>
      <c r="D52" s="8"/>
      <c r="E52" s="8">
        <f>987.265+8.556</f>
        <v>995.82100000000003</v>
      </c>
      <c r="F52" s="8">
        <v>166.94900000000001</v>
      </c>
      <c r="G52" s="8">
        <v>3.1059999999999999</v>
      </c>
      <c r="H52" s="17">
        <v>1.9059999999999999</v>
      </c>
      <c r="I52" s="5"/>
    </row>
    <row r="53" spans="1:9" ht="26.25" customHeight="1" thickTop="1" x14ac:dyDescent="0.3">
      <c r="A53" s="22">
        <v>24</v>
      </c>
      <c r="B53" s="24" t="s">
        <v>12</v>
      </c>
      <c r="C53" s="3" t="s">
        <v>7</v>
      </c>
      <c r="D53" s="4"/>
      <c r="E53" s="4">
        <v>3.0000000000000001E-3</v>
      </c>
      <c r="F53" s="4"/>
      <c r="G53" s="4"/>
      <c r="H53" s="18"/>
      <c r="I53" s="5"/>
    </row>
    <row r="54" spans="1:9" ht="26.25" thickBot="1" x14ac:dyDescent="0.35">
      <c r="A54" s="23"/>
      <c r="B54" s="25"/>
      <c r="C54" s="7" t="s">
        <v>8</v>
      </c>
      <c r="D54" s="8"/>
      <c r="E54" s="8">
        <f>2.094</f>
        <v>2.0939999999999999</v>
      </c>
      <c r="F54" s="8">
        <v>33.04</v>
      </c>
      <c r="G54" s="8">
        <v>104.387</v>
      </c>
      <c r="H54" s="17">
        <v>3.13</v>
      </c>
      <c r="I54" s="5"/>
    </row>
    <row r="55" spans="1:9" ht="26.25" customHeight="1" thickTop="1" x14ac:dyDescent="0.3">
      <c r="A55" s="22">
        <v>25</v>
      </c>
      <c r="B55" s="24" t="s">
        <v>28</v>
      </c>
      <c r="C55" s="3" t="s">
        <v>7</v>
      </c>
      <c r="D55" s="4"/>
      <c r="E55" s="4"/>
      <c r="F55" s="4"/>
      <c r="G55" s="4"/>
      <c r="H55" s="18"/>
      <c r="I55" s="5"/>
    </row>
    <row r="56" spans="1:9" ht="26.25" thickBot="1" x14ac:dyDescent="0.35">
      <c r="A56" s="23"/>
      <c r="B56" s="25"/>
      <c r="C56" s="7" t="s">
        <v>8</v>
      </c>
      <c r="D56" s="8"/>
      <c r="E56" s="8"/>
      <c r="F56" s="8">
        <v>56.066000000000003</v>
      </c>
      <c r="G56" s="8">
        <v>41.305</v>
      </c>
      <c r="H56" s="17">
        <v>255.21700000000001</v>
      </c>
      <c r="I56" s="5"/>
    </row>
    <row r="57" spans="1:9" ht="26.25" customHeight="1" thickTop="1" x14ac:dyDescent="0.3">
      <c r="A57" s="22">
        <v>26</v>
      </c>
      <c r="B57" s="24" t="s">
        <v>27</v>
      </c>
      <c r="C57" s="3" t="s">
        <v>7</v>
      </c>
      <c r="D57" s="4">
        <v>9.4079999999999995</v>
      </c>
      <c r="E57" s="4"/>
      <c r="F57" s="4"/>
      <c r="G57" s="4"/>
      <c r="H57" s="18"/>
      <c r="I57" s="5"/>
    </row>
    <row r="58" spans="1:9" ht="26.25" thickBot="1" x14ac:dyDescent="0.35">
      <c r="A58" s="23"/>
      <c r="B58" s="25"/>
      <c r="C58" s="7" t="s">
        <v>8</v>
      </c>
      <c r="D58" s="8">
        <v>3975.2919999999999</v>
      </c>
      <c r="E58" s="8"/>
      <c r="F58" s="8"/>
      <c r="G58" s="8"/>
      <c r="H58" s="17"/>
      <c r="I58" s="5"/>
    </row>
    <row r="59" spans="1:9" ht="17.25" thickTop="1" x14ac:dyDescent="0.3">
      <c r="D59" s="21"/>
      <c r="E59" s="21"/>
      <c r="F59" s="21"/>
      <c r="G59" s="21"/>
      <c r="H59" s="21"/>
      <c r="I59" s="5"/>
    </row>
    <row r="60" spans="1:9" x14ac:dyDescent="0.3">
      <c r="I60" s="5"/>
    </row>
  </sheetData>
  <mergeCells count="59">
    <mergeCell ref="A1:H1"/>
    <mergeCell ref="A2:A4"/>
    <mergeCell ref="B2:B4"/>
    <mergeCell ref="C2:C4"/>
    <mergeCell ref="D2:H2"/>
    <mergeCell ref="D3:G3"/>
    <mergeCell ref="H3:H4"/>
    <mergeCell ref="A5:A8"/>
    <mergeCell ref="B5:B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39:A40"/>
    <mergeCell ref="B39:B40"/>
    <mergeCell ref="A41:A42"/>
    <mergeCell ref="B41:B42"/>
    <mergeCell ref="A43:A44"/>
    <mergeCell ref="B43:B44"/>
    <mergeCell ref="A45:A46"/>
    <mergeCell ref="B45:B46"/>
    <mergeCell ref="A47:A48"/>
    <mergeCell ref="B47:B48"/>
    <mergeCell ref="A49:A50"/>
    <mergeCell ref="B49:B50"/>
    <mergeCell ref="A51:A52"/>
    <mergeCell ref="B51:B52"/>
    <mergeCell ref="A53:A54"/>
    <mergeCell ref="B53:B54"/>
    <mergeCell ref="A55:A56"/>
    <mergeCell ref="B55:B56"/>
    <mergeCell ref="A57:A58"/>
    <mergeCell ref="B57:B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Краева Изольда Николаевна</dc:creator>
  <cp:lastModifiedBy>Краева Изольда Николаевна</cp:lastModifiedBy>
  <cp:lastPrinted>2016-05-25T07:45:37Z</cp:lastPrinted>
  <dcterms:created xsi:type="dcterms:W3CDTF">2011-02-08T06:36:24Z</dcterms:created>
  <dcterms:modified xsi:type="dcterms:W3CDTF">2018-09-25T11:54:07Z</dcterms:modified>
</cp:coreProperties>
</file>